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00" tabRatio="715" firstSheet="2" activeTab="2"/>
  </bookViews>
  <sheets>
    <sheet name="สัดส่วน" sheetId="1" state="hidden" r:id="rId1"/>
    <sheet name="ค่าแรง+ข้อมูลดิบ(เดิม)" sheetId="2" state="hidden" r:id="rId2"/>
    <sheet name="Ref.3.2_ตัวอย่างแบบสอบถาม" sheetId="3" r:id="rId3"/>
    <sheet name="Ref.3.1_แบบสอบถาม" sheetId="4" r:id="rId4"/>
  </sheets>
  <definedNames>
    <definedName name="_xlnm.Print_Area" localSheetId="0">'สัดส่วน'!$A$1:$F$32</definedName>
  </definedNames>
  <calcPr fullCalcOnLoad="1"/>
</workbook>
</file>

<file path=xl/sharedStrings.xml><?xml version="1.0" encoding="utf-8"?>
<sst xmlns="http://schemas.openxmlformats.org/spreadsheetml/2006/main" count="171" uniqueCount="112">
  <si>
    <t xml:space="preserve">ค่าแรงงาน 25 คน </t>
  </si>
  <si>
    <t xml:space="preserve">  - ประกันสังคม (ร้อยละ 5 ของค่าแรง)</t>
  </si>
  <si>
    <t>ค่าวัสดุอุปกรณ์</t>
  </si>
  <si>
    <t xml:space="preserve">  - กองทุนทดแทน (ร้อยละ 1 ของค่าแรง)</t>
  </si>
  <si>
    <t>ภาษีมูลค่าเพิ่ม</t>
  </si>
  <si>
    <t>ค่าดำเนินการและกำไร (ร้อยละ 5 ของรายการ 1+2)</t>
  </si>
  <si>
    <t>รวมบริการรายเดือน</t>
  </si>
  <si>
    <t>ค่าบริการก่อนภาษีมูลค่าเพิ่ม 
(1+2+3 ไม่รวมประกันสังคม กับกองทุนทดแทน)</t>
  </si>
  <si>
    <t>เฉลี่ยค่าใช้จ่าย (บาท/คน/เดือน)</t>
  </si>
  <si>
    <t>หน่วย : บาท</t>
  </si>
  <si>
    <t>รายการ</t>
  </si>
  <si>
    <t>ปัดเศษ (บาท/คน/เดือน)</t>
  </si>
  <si>
    <t xml:space="preserve">ฉบับที่ 6 </t>
  </si>
  <si>
    <t>ฉบับที่ 5</t>
  </si>
  <si>
    <t>ในการคิดอัตราเป็น บาท/ตารางเมตร/เดือน อ้างอิงพื้นที่ทำความสะอาดของสำนักงบประมาณ  ดังนี้</t>
  </si>
  <si>
    <t xml:space="preserve">รวม 28,678.60  ตารางเมตร  </t>
  </si>
  <si>
    <t>215 บาท
(กรุงเทพฯ และ 5 จังหวัด)</t>
  </si>
  <si>
    <t>300 บาท
(กรุงเทพฯ และ 6 จังหวัด)</t>
  </si>
  <si>
    <t>หลักเกณฑ์ที่เสนอปรับปรุงครั้งนี้ พื้นที่ทำความสะอาดอาคารเดิม 26,200  ตารางเมตร + พื้นที่อาคารห้องประชุมใหม่ 2,478.60 ตารางเมตร</t>
  </si>
  <si>
    <t xml:space="preserve"> ปัจจุบัน (ฉบับที่ 7)</t>
  </si>
  <si>
    <t>239.54 บาท
(เฉลี่ยทั่วประเทศยกเว้น 7 จังหวัด)</t>
  </si>
  <si>
    <t>ตามประกาศคณะกรรมการค่าจ้าง เรื่องอัตราค่าจ้างขั้นต่ำ ฉบับที่ 5  กับฉบับที่ 6 และปัจจุบัน ฉบับที่ 7</t>
  </si>
  <si>
    <t xml:space="preserve">                  ซึ่งปี พ.ศ. 2556 จ้างเหมา 26 คน ระยะเวลา 10 เดือน เป็นเงิน 2,660,000 บาท หรือ 10,230 บาท/คน/เดือน</t>
  </si>
  <si>
    <t>ค่าแรงงาน (ประกันสังคม 5% , กองทุนทดแทน 1%)</t>
  </si>
  <si>
    <t>อัตราค่าจ้าง</t>
  </si>
  <si>
    <t>สัดส่วน</t>
  </si>
  <si>
    <t>ค่าดำเนินการและกำไร (ร้อยละ 5 )</t>
  </si>
  <si>
    <t>หมายเหตุ</t>
  </si>
  <si>
    <t>ตารางแสดงสัดส่วนค่าใช้จ่ายในการจ้างเหมาบริการทำความสะอาด</t>
  </si>
  <si>
    <t>300 บาททั่วประเทศ
(ข้อมูลราคา ณ ม.ค.58)</t>
  </si>
  <si>
    <t>ในการคำนวณเป็น 300 บาทเพื่อให้สอดคล้องกับประกาศกระทรวงแรงงาน (ฉบับที่ 7)  เรื่องค่าจ้างแรงงานขั้นต่ำ</t>
  </si>
  <si>
    <t xml:space="preserve">เพิ่ม/ลด ร้อยละ </t>
  </si>
  <si>
    <t>อัตราค่าจ้างขั้นต่ำที่ใช้ในการคำนวณ</t>
  </si>
  <si>
    <t>203บาท
(ฉบับเดือน เมย.54)</t>
  </si>
  <si>
    <t>ตารางแสดงค่าใช้จ่ายในการจ้างทำความสะอาดของสำนักงบประมาณ</t>
  </si>
  <si>
    <t xml:space="preserve">จ้างเหมา 30 คน ระยะเวลา 12 เดือน เป็นเงิน 3,960,000 บาท หรือ 11,000 บาท/คน/เดือน </t>
  </si>
  <si>
    <t>300 บาท
ทั่วประเทศ
( ณ ธ.ค. 57)</t>
  </si>
  <si>
    <t>300 บาท
ทั่วประเทศ
(ณ ก.พ. 56)</t>
  </si>
  <si>
    <t xml:space="preserve"> บริษัท ราชาโยค เป็นบริษัทที่ให้บริการสำนักงบประมาณ  ปีงบประมาณ พ.ศ. 2560  </t>
  </si>
  <si>
    <t>คน</t>
  </si>
  <si>
    <t>ภาษีมูลค่าเพิ่ม 7%</t>
  </si>
  <si>
    <t>หัวหน้าแม่บ้าน</t>
  </si>
  <si>
    <t>แม่บ้าน</t>
  </si>
  <si>
    <t>กทม.</t>
  </si>
  <si>
    <t>จำนวน</t>
  </si>
  <si>
    <t>เดือน</t>
  </si>
  <si>
    <t>ค่าจ้าง</t>
  </si>
  <si>
    <t>กำไร</t>
  </si>
  <si>
    <t>รวมเป็นเงินทั้งสิ้น</t>
  </si>
  <si>
    <t>ประมาณการค่าจ้างเหมาทำความสะอาด</t>
  </si>
  <si>
    <t>ค่าแรงหัวหน้างาน</t>
  </si>
  <si>
    <t>รวมค่าแรง</t>
  </si>
  <si>
    <t>อัตรารวม/เดือน</t>
  </si>
  <si>
    <t>อัตรารวม 12 เดือน</t>
  </si>
  <si>
    <t>ค่าวัสดุอุปกรณ์น้ำยา</t>
  </si>
  <si>
    <t>ค่าดำเนินการ</t>
  </si>
  <si>
    <t>รวมเป็นเงิน</t>
  </si>
  <si>
    <t>ราคาต่อหัวพนักงาน 25 คน</t>
  </si>
  <si>
    <t>หน่วยงาน...............................................</t>
  </si>
  <si>
    <t>กระทรวง................................................</t>
  </si>
  <si>
    <t>ค่าบริหารจัดการ/กำไร</t>
  </si>
  <si>
    <t>ค่าเครื่องมืออุปกรณ์ทำความสะอาด</t>
  </si>
  <si>
    <t>รวม</t>
  </si>
  <si>
    <t xml:space="preserve">ค่าแรง </t>
  </si>
  <si>
    <t>(1)</t>
  </si>
  <si>
    <t>(2)</t>
  </si>
  <si>
    <t>(3)</t>
  </si>
  <si>
    <t>(4)</t>
  </si>
  <si>
    <t>(5)</t>
  </si>
  <si>
    <t>(6)</t>
  </si>
  <si>
    <t>(7)</t>
  </si>
  <si>
    <t xml:space="preserve">รวมทั้งสิ้น </t>
  </si>
  <si>
    <t>(10)</t>
  </si>
  <si>
    <t>(11)</t>
  </si>
  <si>
    <t>(12)</t>
  </si>
  <si>
    <t>(13)</t>
  </si>
  <si>
    <t>พื้นที่อาคารรวม (ตารางเมตร)</t>
  </si>
  <si>
    <t>จำนวนพนักงาน (คน)</t>
  </si>
  <si>
    <t>ระยะเวลาตามสัญญา (ระบุจำนวนเดือน)</t>
  </si>
  <si>
    <t>ค่าใช้จ่ายต่อพื้นที่ต่อเดือน (บาท/เดือน/ตารางเมตร)</t>
  </si>
  <si>
    <t>(8)</t>
  </si>
  <si>
    <t>(9)=(7)+(8)</t>
  </si>
  <si>
    <t>(15)</t>
  </si>
  <si>
    <t>(16)=(14)/(15)/(2)</t>
  </si>
  <si>
    <t>รายการที่</t>
  </si>
  <si>
    <t>(14)=(9)+(10)+ (11)+(12)+(13)</t>
  </si>
  <si>
    <r>
      <rPr>
        <b/>
        <u val="single"/>
        <sz val="18"/>
        <color indexed="8"/>
        <rFont val="TH SarabunPSK"/>
        <family val="2"/>
      </rPr>
      <t>ส่วนที่ 2</t>
    </r>
    <r>
      <rPr>
        <b/>
        <sz val="18"/>
        <color indexed="8"/>
        <rFont val="TH SarabunPSK"/>
        <family val="2"/>
      </rPr>
      <t xml:space="preserve">  ข้อมูลเพิ่มเติม</t>
    </r>
  </si>
  <si>
    <r>
      <rPr>
        <b/>
        <u val="single"/>
        <sz val="18"/>
        <color indexed="8"/>
        <rFont val="TH SarabunPSK"/>
        <family val="2"/>
      </rPr>
      <t>ส่วนที่ 1</t>
    </r>
    <r>
      <rPr>
        <b/>
        <sz val="18"/>
        <color indexed="8"/>
        <rFont val="TH SarabunPSK"/>
        <family val="2"/>
      </rPr>
      <t xml:space="preserve"> ข้อมูลค่าใช้จ่ายในการจ้างเหมาบริการทำความสะอาด</t>
    </r>
  </si>
  <si>
    <t>หน่วยงาน......A......................................</t>
  </si>
  <si>
    <t>กระทรวง........B.....................................</t>
  </si>
  <si>
    <t>-</t>
  </si>
  <si>
    <t>สถานที่ หน่วยงาน A  ปีงบประมาณ 2562</t>
  </si>
  <si>
    <t>ค่าแรงพนักงาน</t>
  </si>
  <si>
    <t>ตัวอย่างการกรอกแบบสำรวจ</t>
  </si>
  <si>
    <t>จังหวัด</t>
  </si>
  <si>
    <t>ค่าใช้จ่ายตามสัญญา* (บาท)</t>
  </si>
  <si>
    <t xml:space="preserve">     อื่นๆ (ถ้ามี)</t>
  </si>
  <si>
    <t>ค่าเครื่องมือและอุปกรณ์ทำความสะอาด</t>
  </si>
  <si>
    <t>1. เครื่องมือและอุปกรณ์ทำความสะอาดที่รวมไว้ในสัญญา (ในตารางช่องที่ (10)) ประกอบด้วย ………………………………………………………......................</t>
  </si>
  <si>
    <t>1. เครื่องมือและอุปกรณ์ทำความสะอาดที่รวมไว้ในสัญญา (ในตารางช่องที่ (10)) ประกอบด้วย เครื่องมือและอุปกรณ์ทำความสะอาดที่จำป็น และน้ำยาทำความสะอาด โดยไม่รวมกระดาษชำระ</t>
  </si>
  <si>
    <t xml:space="preserve">  ชื่อบริษัท    ทำความสะอาด</t>
  </si>
  <si>
    <t>2. ค่าใช้จ่ายอื่นๆ ที่นอกเหนือจากที่ระบุไว้ในตารางข้างต้น (ในตารางช่องที่ (12)) ประกอบด้วย ..............................................................................</t>
  </si>
  <si>
    <t>2. ค่าใช้จ่ายอื่นๆ ที่นอกเหนือจากที่ระบุไว้ในตารางข้างต้น (ในตารางช่องที่ (12)) ประกอบด้วย.......ไม่มี.....</t>
  </si>
  <si>
    <t>บริษัท C</t>
  </si>
  <si>
    <t>1. กรณีหน่วยงานมีสำนักงานหลายแห่งทั่วประเทศ ขอความกรุณากรอกแบบฟอร์มมาอย่างน้อย 5 สัญญาโดยเลือกอาคารในส่วนกลาง (กรุงเทพฯและปริมณฑล) จังหวัดภูเก็ต ,ชลบุรี และระยอง เป็นอันดับแรก</t>
  </si>
  <si>
    <t>3.  การนับรายการหนึ่งรายการ คือการว่าจ้างต่อหนึ่งสัญญา</t>
  </si>
  <si>
    <r>
      <rPr>
        <b/>
        <u val="single"/>
        <sz val="18"/>
        <color indexed="8"/>
        <rFont val="TH SarabunPSK"/>
        <family val="2"/>
      </rPr>
      <t>ส่วนที่ 1</t>
    </r>
    <r>
      <rPr>
        <b/>
        <sz val="18"/>
        <color indexed="8"/>
        <rFont val="TH SarabunPSK"/>
        <family val="2"/>
      </rPr>
      <t xml:space="preserve"> ข้อมูลค่าใช้จ่ายในการจ้างเหมาบริการทำความสะอาด </t>
    </r>
  </si>
  <si>
    <t xml:space="preserve"> แบบสำรวจค่าใช้จ่ายในการจ้างเหมาบริการทำความสะอาด ประจำปีงบประมาณ พ.ศ. .............................</t>
  </si>
  <si>
    <t xml:space="preserve">2. ให้หน่วยงานกรอกข้อมูลค่าใช้จ่ายในการจ้างเหมาบริการทำความสะอาด ของปีงบประมาณ 2562 ในกรณีที่หน่วยงานราชการยังไม่มีข้อมูลในปีงบประมาณ 2562 ให้กรอกข้อมูลของปีงบประมาณ 2561 </t>
  </si>
  <si>
    <t>4. * ให้หน่วยงานระบุค่าใช้จ่ายแยกตามประเภทค่าใช้จ่ายที่ระบุไว้ในสัญญา (ช่องที่ (7) - (14) ในตาราง) หากไม่สามารถแยกประเภทได้ให้กรอกค่าใช้จ่ายรวมไว้ในช่องที่ (14)</t>
  </si>
  <si>
    <t xml:space="preserve"> แบบสำรวจค่าใช้จ่ายในการจ้างเหมาบริการทำความสะอาด ประจำปีงบประมาณ พ.ศ. 2562 </t>
  </si>
  <si>
    <t xml:space="preserve">2. ให้หน่วยงานกรอกข้อมูลค่าใช้จ่ายในการจ้างเหมาบริการทำความสะอาด ของปีงบประมาณ 2562 ในกรณีที่หน่วยงานยังไม่มีข้อมูลในปีงบประมาณ 2562 ให้กรอกข้อมูลของปีงบประมาณ 2561 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</si>
</sst>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_(* #,##0_);_(* \(#,##0\);_(* &quot;-&quot;??_);_(@_)"/>
    <numFmt numFmtId="183" formatCode="[&lt;=99999999][$-D000000]0\-####\-####;[$-D000000]#\-####\-####"/>
    <numFmt numFmtId="184" formatCode="0.0%"/>
    <numFmt numFmtId="185" formatCode="_-* #,##0_-;\-* #,##0_-;_-* &quot;-&quot;??_-;_-@_-"/>
    <numFmt numFmtId="186" formatCode="_-* #,##0.0_-;\-* #,##0.0_-;_-* &quot;-&quot;??_-;_-@_-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mmm\-yyyy"/>
    <numFmt numFmtId="192" formatCode="_(* #,##0.0_);_(* \(#,##0.0\);_(* &quot;-&quot;??_);_(@_)"/>
    <numFmt numFmtId="193" formatCode="#,##0.0"/>
    <numFmt numFmtId="194" formatCode="_-* #,##0.000_-;\-* #,##0.000_-;_-* &quot;-&quot;??_-;_-@_-"/>
    <numFmt numFmtId="195" formatCode="_-* #,##0.0000_-;\-* #,##0.0000_-;_-* &quot;-&quot;??_-;_-@_-"/>
    <numFmt numFmtId="196" formatCode="0.000%"/>
    <numFmt numFmtId="197" formatCode="_-* #,##0.000_-;\-* #,##0.000_-;_-* &quot;-&quot;???_-;_-@_-"/>
    <numFmt numFmtId="198" formatCode="0.0000000"/>
    <numFmt numFmtId="199" formatCode="0.000000"/>
    <numFmt numFmtId="200" formatCode="0.00000"/>
    <numFmt numFmtId="201" formatCode="0.0000"/>
    <numFmt numFmtId="202" formatCode="0.000"/>
    <numFmt numFmtId="203" formatCode="_-* #,##0.0_-;\-* #,##0.0_-;_-* &quot;-&quot;?_-;_-@_-"/>
  </numFmts>
  <fonts count="71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8"/>
      <color indexed="8"/>
      <name val="TH SarabunPSK"/>
      <family val="2"/>
    </font>
    <font>
      <b/>
      <u val="single"/>
      <sz val="18"/>
      <color indexed="8"/>
      <name val="TH SarabunPSK"/>
      <family val="2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sz val="11"/>
      <color indexed="8"/>
      <name val="Arial"/>
      <family val="2"/>
    </font>
    <font>
      <sz val="18"/>
      <color indexed="8"/>
      <name val="TH SarabunPSK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b/>
      <sz val="12"/>
      <color indexed="8"/>
      <name val="TH SarabunPSK"/>
      <family val="2"/>
    </font>
    <font>
      <b/>
      <u val="single"/>
      <sz val="16"/>
      <color indexed="8"/>
      <name val="TH SarabunPSK"/>
      <family val="2"/>
    </font>
    <font>
      <b/>
      <sz val="20"/>
      <color indexed="8"/>
      <name val="TH SarabunPSK"/>
      <family val="2"/>
    </font>
    <font>
      <b/>
      <sz val="22"/>
      <color indexed="8"/>
      <name val="TH SarabunPSK"/>
      <family val="2"/>
    </font>
    <font>
      <b/>
      <sz val="16"/>
      <color indexed="8"/>
      <name val="TH Niramit AS"/>
      <family val="0"/>
    </font>
    <font>
      <b/>
      <sz val="18"/>
      <color indexed="9"/>
      <name val="TH SarabunPSK"/>
      <family val="2"/>
    </font>
    <font>
      <b/>
      <sz val="12"/>
      <color indexed="8"/>
      <name val="Tahoma"/>
      <family val="0"/>
    </font>
    <font>
      <sz val="20"/>
      <color indexed="8"/>
      <name val="TH SarabunPSK"/>
      <family val="0"/>
    </font>
    <font>
      <u val="single"/>
      <sz val="20"/>
      <color indexed="8"/>
      <name val="TH SarabunPSK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sz val="12"/>
      <color theme="1"/>
      <name val="Calibri"/>
      <family val="2"/>
    </font>
    <font>
      <sz val="11"/>
      <color theme="1"/>
      <name val="Arial"/>
      <family val="2"/>
    </font>
    <font>
      <sz val="18"/>
      <color theme="1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8"/>
      <color theme="1"/>
      <name val="TH SarabunPSK"/>
      <family val="2"/>
    </font>
    <font>
      <b/>
      <sz val="12"/>
      <color theme="1"/>
      <name val="TH SarabunPSK"/>
      <family val="2"/>
    </font>
    <font>
      <b/>
      <u val="single"/>
      <sz val="16"/>
      <color theme="1"/>
      <name val="TH SarabunPSK"/>
      <family val="2"/>
    </font>
    <font>
      <b/>
      <sz val="20"/>
      <color theme="1"/>
      <name val="TH SarabunPSK"/>
      <family val="2"/>
    </font>
    <font>
      <b/>
      <u val="single"/>
      <sz val="18"/>
      <color theme="1"/>
      <name val="TH SarabunPSK"/>
      <family val="2"/>
    </font>
    <font>
      <b/>
      <sz val="22"/>
      <color theme="1"/>
      <name val="TH SarabunPSK"/>
      <family val="2"/>
    </font>
    <font>
      <b/>
      <sz val="16"/>
      <color theme="1"/>
      <name val="TH Niramit AS"/>
      <family val="0"/>
    </font>
    <font>
      <b/>
      <sz val="18"/>
      <color theme="0"/>
      <name val="TH SarabunPSK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8" tint="-0.499969989061355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/>
      <top style="thin"/>
      <bottom style="thin"/>
    </border>
    <border>
      <left style="thin"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13">
    <xf numFmtId="0" fontId="0" fillId="0" borderId="0" xfId="0" applyFont="1" applyAlignment="1">
      <alignment/>
    </xf>
    <xf numFmtId="43" fontId="0" fillId="0" borderId="0" xfId="42" applyFont="1" applyAlignment="1">
      <alignment/>
    </xf>
    <xf numFmtId="43" fontId="0" fillId="0" borderId="0" xfId="0" applyNumberFormat="1" applyAlignment="1">
      <alignment/>
    </xf>
    <xf numFmtId="0" fontId="0" fillId="0" borderId="10" xfId="0" applyBorder="1" applyAlignment="1">
      <alignment/>
    </xf>
    <xf numFmtId="43" fontId="0" fillId="0" borderId="10" xfId="42" applyFont="1" applyBorder="1" applyAlignment="1">
      <alignment/>
    </xf>
    <xf numFmtId="0" fontId="0" fillId="0" borderId="10" xfId="0" applyBorder="1" applyAlignment="1">
      <alignment wrapText="1"/>
    </xf>
    <xf numFmtId="43" fontId="55" fillId="0" borderId="10" xfId="42" applyFont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top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3" xfId="0" applyFill="1" applyBorder="1" applyAlignment="1">
      <alignment/>
    </xf>
    <xf numFmtId="0" fontId="0" fillId="0" borderId="0" xfId="0" applyAlignment="1">
      <alignment horizontal="right"/>
    </xf>
    <xf numFmtId="0" fontId="57" fillId="0" borderId="0" xfId="0" applyFont="1" applyAlignment="1">
      <alignment/>
    </xf>
    <xf numFmtId="0" fontId="58" fillId="6" borderId="10" xfId="0" applyFont="1" applyFill="1" applyBorder="1" applyAlignment="1">
      <alignment horizontal="center" vertical="top" wrapText="1"/>
    </xf>
    <xf numFmtId="0" fontId="0" fillId="0" borderId="11" xfId="0" applyBorder="1" applyAlignment="1">
      <alignment horizontal="center" vertical="top"/>
    </xf>
    <xf numFmtId="0" fontId="59" fillId="0" borderId="0" xfId="0" applyFont="1" applyAlignment="1">
      <alignment/>
    </xf>
    <xf numFmtId="0" fontId="58" fillId="6" borderId="14" xfId="0" applyFont="1" applyFill="1" applyBorder="1" applyAlignment="1">
      <alignment horizontal="center" vertical="center" wrapText="1"/>
    </xf>
    <xf numFmtId="2" fontId="0" fillId="0" borderId="10" xfId="0" applyNumberFormat="1" applyBorder="1" applyAlignment="1">
      <alignment/>
    </xf>
    <xf numFmtId="0" fontId="58" fillId="6" borderId="11" xfId="0" applyFont="1" applyFill="1" applyBorder="1" applyAlignment="1">
      <alignment horizontal="center" vertical="center"/>
    </xf>
    <xf numFmtId="0" fontId="0" fillId="6" borderId="15" xfId="0" applyFill="1" applyBorder="1" applyAlignment="1">
      <alignment horizontal="center" vertical="center"/>
    </xf>
    <xf numFmtId="0" fontId="60" fillId="0" borderId="0" xfId="0" applyFont="1" applyAlignment="1">
      <alignment/>
    </xf>
    <xf numFmtId="0" fontId="58" fillId="6" borderId="14" xfId="0" applyFont="1" applyFill="1" applyBorder="1" applyAlignment="1">
      <alignment horizontal="center" vertical="top" wrapText="1"/>
    </xf>
    <xf numFmtId="43" fontId="0" fillId="0" borderId="10" xfId="42" applyFont="1" applyBorder="1" applyAlignment="1">
      <alignment/>
    </xf>
    <xf numFmtId="43" fontId="0" fillId="0" borderId="10" xfId="42" applyFont="1" applyBorder="1" applyAlignment="1">
      <alignment wrapText="1"/>
    </xf>
    <xf numFmtId="43" fontId="0" fillId="0" borderId="11" xfId="42" applyFont="1" applyBorder="1" applyAlignment="1">
      <alignment/>
    </xf>
    <xf numFmtId="43" fontId="0" fillId="0" borderId="13" xfId="42" applyFont="1" applyBorder="1" applyAlignment="1">
      <alignment/>
    </xf>
    <xf numFmtId="43" fontId="55" fillId="0" borderId="13" xfId="42" applyFont="1" applyFill="1" applyBorder="1" applyAlignment="1">
      <alignment/>
    </xf>
    <xf numFmtId="0" fontId="58" fillId="6" borderId="14" xfId="0" applyFont="1" applyFill="1" applyBorder="1" applyAlignment="1">
      <alignment horizontal="center" vertical="center"/>
    </xf>
    <xf numFmtId="0" fontId="0" fillId="0" borderId="16" xfId="0" applyBorder="1" applyAlignment="1">
      <alignment/>
    </xf>
    <xf numFmtId="171" fontId="0" fillId="0" borderId="10" xfId="0" applyNumberFormat="1" applyBorder="1" applyAlignment="1">
      <alignment/>
    </xf>
    <xf numFmtId="10" fontId="0" fillId="0" borderId="10" xfId="59" applyNumberFormat="1" applyFont="1" applyFill="1" applyBorder="1" applyAlignment="1">
      <alignment/>
    </xf>
    <xf numFmtId="43" fontId="0" fillId="0" borderId="10" xfId="0" applyNumberFormat="1" applyBorder="1" applyAlignment="1">
      <alignment/>
    </xf>
    <xf numFmtId="0" fontId="61" fillId="0" borderId="0" xfId="0" applyFont="1" applyAlignment="1">
      <alignment/>
    </xf>
    <xf numFmtId="0" fontId="62" fillId="33" borderId="14" xfId="0" applyFont="1" applyFill="1" applyBorder="1" applyAlignment="1">
      <alignment horizontal="center" vertical="center"/>
    </xf>
    <xf numFmtId="0" fontId="63" fillId="0" borderId="0" xfId="0" applyFont="1" applyAlignment="1">
      <alignment/>
    </xf>
    <xf numFmtId="0" fontId="60" fillId="0" borderId="10" xfId="0" applyFont="1" applyBorder="1" applyAlignment="1">
      <alignment horizontal="center" vertical="center"/>
    </xf>
    <xf numFmtId="0" fontId="60" fillId="0" borderId="10" xfId="0" applyFont="1" applyBorder="1" applyAlignment="1">
      <alignment vertical="center"/>
    </xf>
    <xf numFmtId="0" fontId="60" fillId="0" borderId="0" xfId="0" applyFont="1" applyAlignment="1">
      <alignment vertical="center"/>
    </xf>
    <xf numFmtId="49" fontId="64" fillId="34" borderId="14" xfId="0" applyNumberFormat="1" applyFont="1" applyFill="1" applyBorder="1" applyAlignment="1">
      <alignment horizontal="center" vertical="center"/>
    </xf>
    <xf numFmtId="49" fontId="64" fillId="34" borderId="14" xfId="0" applyNumberFormat="1" applyFont="1" applyFill="1" applyBorder="1" applyAlignment="1">
      <alignment horizontal="center" vertical="top" wrapText="1"/>
    </xf>
    <xf numFmtId="0" fontId="65" fillId="0" borderId="0" xfId="0" applyFont="1" applyAlignment="1">
      <alignment/>
    </xf>
    <xf numFmtId="0" fontId="66" fillId="0" borderId="0" xfId="0" applyFont="1" applyAlignment="1">
      <alignment horizontal="center"/>
    </xf>
    <xf numFmtId="0" fontId="63" fillId="0" borderId="0" xfId="0" applyFont="1" applyAlignment="1">
      <alignment horizontal="left"/>
    </xf>
    <xf numFmtId="0" fontId="67" fillId="0" borderId="0" xfId="0" applyFont="1" applyAlignment="1">
      <alignment/>
    </xf>
    <xf numFmtId="0" fontId="61" fillId="0" borderId="10" xfId="0" applyFont="1" applyBorder="1" applyAlignment="1">
      <alignment horizontal="center" vertical="center" wrapText="1"/>
    </xf>
    <xf numFmtId="182" fontId="60" fillId="0" borderId="10" xfId="42" applyNumberFormat="1" applyFont="1" applyBorder="1" applyAlignment="1">
      <alignment horizontal="center" vertical="center"/>
    </xf>
    <xf numFmtId="182" fontId="60" fillId="0" borderId="10" xfId="0" applyNumberFormat="1" applyFont="1" applyBorder="1" applyAlignment="1">
      <alignment horizontal="center" vertical="center"/>
    </xf>
    <xf numFmtId="2" fontId="60" fillId="0" borderId="10" xfId="0" applyNumberFormat="1" applyFont="1" applyBorder="1" applyAlignment="1">
      <alignment horizontal="center" vertical="center"/>
    </xf>
    <xf numFmtId="0" fontId="63" fillId="2" borderId="0" xfId="0" applyFont="1" applyFill="1" applyBorder="1" applyAlignment="1">
      <alignment vertical="center"/>
    </xf>
    <xf numFmtId="0" fontId="63" fillId="2" borderId="0" xfId="0" applyFont="1" applyFill="1" applyBorder="1" applyAlignment="1">
      <alignment horizontal="center" vertical="center"/>
    </xf>
    <xf numFmtId="0" fontId="60" fillId="0" borderId="0" xfId="0" applyFont="1" applyBorder="1" applyAlignment="1">
      <alignment horizontal="center" vertical="center"/>
    </xf>
    <xf numFmtId="0" fontId="60" fillId="0" borderId="0" xfId="0" applyFont="1" applyBorder="1" applyAlignment="1">
      <alignment/>
    </xf>
    <xf numFmtId="0" fontId="60" fillId="0" borderId="0" xfId="0" applyFont="1" applyBorder="1" applyAlignment="1">
      <alignment horizontal="center"/>
    </xf>
    <xf numFmtId="171" fontId="60" fillId="0" borderId="0" xfId="42" applyNumberFormat="1" applyFont="1" applyBorder="1" applyAlignment="1">
      <alignment horizontal="right"/>
    </xf>
    <xf numFmtId="182" fontId="60" fillId="0" borderId="0" xfId="42" applyNumberFormat="1" applyFont="1" applyBorder="1" applyAlignment="1">
      <alignment horizontal="right"/>
    </xf>
    <xf numFmtId="182" fontId="60" fillId="0" borderId="0" xfId="42" applyNumberFormat="1" applyFont="1" applyBorder="1" applyAlignment="1">
      <alignment horizontal="center"/>
    </xf>
    <xf numFmtId="0" fontId="60" fillId="0" borderId="0" xfId="0" applyFont="1" applyFill="1" applyBorder="1" applyAlignment="1">
      <alignment horizontal="center" vertical="center"/>
    </xf>
    <xf numFmtId="0" fontId="60" fillId="0" borderId="0" xfId="0" applyFont="1" applyFill="1" applyBorder="1" applyAlignment="1">
      <alignment/>
    </xf>
    <xf numFmtId="0" fontId="63" fillId="0" borderId="0" xfId="0" applyFont="1" applyFill="1" applyBorder="1" applyAlignment="1">
      <alignment horizontal="center"/>
    </xf>
    <xf numFmtId="0" fontId="60" fillId="0" borderId="0" xfId="0" applyFont="1" applyFill="1" applyBorder="1" applyAlignment="1">
      <alignment horizontal="center"/>
    </xf>
    <xf numFmtId="182" fontId="60" fillId="0" borderId="0" xfId="42" applyNumberFormat="1" applyFont="1" applyFill="1" applyBorder="1" applyAlignment="1">
      <alignment horizontal="center"/>
    </xf>
    <xf numFmtId="0" fontId="63" fillId="0" borderId="0" xfId="0" applyFont="1" applyFill="1" applyBorder="1" applyAlignment="1">
      <alignment horizontal="center" vertical="center"/>
    </xf>
    <xf numFmtId="0" fontId="63" fillId="0" borderId="0" xfId="0" applyFont="1" applyFill="1" applyBorder="1" applyAlignment="1">
      <alignment/>
    </xf>
    <xf numFmtId="0" fontId="63" fillId="7" borderId="0" xfId="0" applyFont="1" applyFill="1" applyBorder="1" applyAlignment="1">
      <alignment horizontal="center" vertical="center"/>
    </xf>
    <xf numFmtId="182" fontId="63" fillId="7" borderId="0" xfId="0" applyNumberFormat="1" applyFont="1" applyFill="1" applyBorder="1" applyAlignment="1">
      <alignment horizontal="right"/>
    </xf>
    <xf numFmtId="182" fontId="63" fillId="7" borderId="0" xfId="0" applyNumberFormat="1" applyFont="1" applyFill="1" applyBorder="1" applyAlignment="1">
      <alignment horizontal="center"/>
    </xf>
    <xf numFmtId="0" fontId="63" fillId="6" borderId="0" xfId="0" applyFont="1" applyFill="1" applyBorder="1" applyAlignment="1">
      <alignment horizontal="center" vertical="center"/>
    </xf>
    <xf numFmtId="182" fontId="63" fillId="6" borderId="0" xfId="0" applyNumberFormat="1" applyFont="1" applyFill="1" applyBorder="1" applyAlignment="1">
      <alignment horizontal="right"/>
    </xf>
    <xf numFmtId="182" fontId="63" fillId="6" borderId="0" xfId="0" applyNumberFormat="1" applyFont="1" applyFill="1" applyBorder="1" applyAlignment="1">
      <alignment horizontal="center"/>
    </xf>
    <xf numFmtId="0" fontId="61" fillId="0" borderId="0" xfId="0" applyFont="1" applyAlignment="1">
      <alignment/>
    </xf>
    <xf numFmtId="0" fontId="68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6" borderId="10" xfId="0" applyFill="1" applyBorder="1" applyAlignment="1">
      <alignment horizontal="center" vertical="center"/>
    </xf>
    <xf numFmtId="0" fontId="58" fillId="0" borderId="0" xfId="0" applyFont="1" applyAlignment="1">
      <alignment horizontal="center"/>
    </xf>
    <xf numFmtId="0" fontId="58" fillId="6" borderId="17" xfId="0" applyFont="1" applyFill="1" applyBorder="1" applyAlignment="1">
      <alignment horizontal="center" vertical="center"/>
    </xf>
    <xf numFmtId="0" fontId="58" fillId="6" borderId="18" xfId="0" applyFont="1" applyFill="1" applyBorder="1" applyAlignment="1">
      <alignment horizontal="center" vertical="center"/>
    </xf>
    <xf numFmtId="0" fontId="58" fillId="6" borderId="19" xfId="0" applyFont="1" applyFill="1" applyBorder="1" applyAlignment="1">
      <alignment horizontal="center" vertical="center"/>
    </xf>
    <xf numFmtId="0" fontId="58" fillId="6" borderId="0" xfId="0" applyFont="1" applyFill="1" applyBorder="1" applyAlignment="1">
      <alignment horizontal="center" vertical="center"/>
    </xf>
    <xf numFmtId="0" fontId="57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11" xfId="0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58" fillId="6" borderId="14" xfId="0" applyFont="1" applyFill="1" applyBorder="1" applyAlignment="1">
      <alignment horizontal="center"/>
    </xf>
    <xf numFmtId="0" fontId="58" fillId="6" borderId="12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6" borderId="21" xfId="0" applyFill="1" applyBorder="1" applyAlignment="1">
      <alignment horizontal="center"/>
    </xf>
    <xf numFmtId="0" fontId="0" fillId="6" borderId="16" xfId="0" applyFill="1" applyBorder="1" applyAlignment="1">
      <alignment horizontal="center"/>
    </xf>
    <xf numFmtId="0" fontId="69" fillId="0" borderId="0" xfId="0" applyFont="1" applyFill="1" applyBorder="1" applyAlignment="1">
      <alignment horizontal="center"/>
    </xf>
    <xf numFmtId="0" fontId="63" fillId="2" borderId="0" xfId="0" applyFont="1" applyFill="1" applyBorder="1" applyAlignment="1">
      <alignment horizontal="center" vertical="center"/>
    </xf>
    <xf numFmtId="0" fontId="63" fillId="2" borderId="0" xfId="0" applyFont="1" applyFill="1" applyBorder="1" applyAlignment="1">
      <alignment horizontal="center" vertical="center" wrapText="1"/>
    </xf>
    <xf numFmtId="0" fontId="70" fillId="35" borderId="0" xfId="0" applyFont="1" applyFill="1" applyBorder="1" applyAlignment="1">
      <alignment horizontal="center"/>
    </xf>
    <xf numFmtId="0" fontId="62" fillId="33" borderId="11" xfId="0" applyFont="1" applyFill="1" applyBorder="1" applyAlignment="1">
      <alignment horizontal="center" vertical="center" wrapText="1"/>
    </xf>
    <xf numFmtId="0" fontId="62" fillId="33" borderId="14" xfId="0" applyFont="1" applyFill="1" applyBorder="1" applyAlignment="1">
      <alignment horizontal="center" vertical="center" wrapText="1"/>
    </xf>
    <xf numFmtId="0" fontId="62" fillId="33" borderId="11" xfId="0" applyFont="1" applyFill="1" applyBorder="1" applyAlignment="1">
      <alignment horizontal="center" vertical="center"/>
    </xf>
    <xf numFmtId="0" fontId="62" fillId="33" borderId="14" xfId="0" applyFont="1" applyFill="1" applyBorder="1" applyAlignment="1">
      <alignment horizontal="center" vertical="center"/>
    </xf>
    <xf numFmtId="0" fontId="63" fillId="7" borderId="0" xfId="0" applyFont="1" applyFill="1" applyBorder="1" applyAlignment="1">
      <alignment horizontal="right"/>
    </xf>
    <xf numFmtId="0" fontId="63" fillId="6" borderId="0" xfId="0" applyFont="1" applyFill="1" applyBorder="1" applyAlignment="1">
      <alignment horizontal="right"/>
    </xf>
    <xf numFmtId="0" fontId="62" fillId="33" borderId="10" xfId="0" applyFont="1" applyFill="1" applyBorder="1" applyAlignment="1">
      <alignment horizontal="center" vertical="center"/>
    </xf>
    <xf numFmtId="0" fontId="68" fillId="0" borderId="0" xfId="0" applyFont="1" applyAlignment="1">
      <alignment horizontal="center"/>
    </xf>
    <xf numFmtId="0" fontId="62" fillId="33" borderId="15" xfId="0" applyFont="1" applyFill="1" applyBorder="1" applyAlignment="1">
      <alignment horizontal="center" vertical="center" wrapText="1"/>
    </xf>
    <xf numFmtId="0" fontId="63" fillId="33" borderId="11" xfId="0" applyFont="1" applyFill="1" applyBorder="1" applyAlignment="1">
      <alignment horizontal="center" vertical="center"/>
    </xf>
    <xf numFmtId="0" fontId="63" fillId="33" borderId="15" xfId="0" applyFont="1" applyFill="1" applyBorder="1" applyAlignment="1">
      <alignment horizontal="center" vertical="center"/>
    </xf>
    <xf numFmtId="0" fontId="63" fillId="33" borderId="14" xfId="0" applyFont="1" applyFill="1" applyBorder="1" applyAlignment="1">
      <alignment horizontal="center" vertical="center"/>
    </xf>
    <xf numFmtId="49" fontId="62" fillId="33" borderId="11" xfId="0" applyNumberFormat="1" applyFont="1" applyFill="1" applyBorder="1" applyAlignment="1">
      <alignment horizontal="center" vertical="center" wrapText="1"/>
    </xf>
    <xf numFmtId="49" fontId="62" fillId="33" borderId="15" xfId="0" applyNumberFormat="1" applyFont="1" applyFill="1" applyBorder="1" applyAlignment="1">
      <alignment horizontal="center" vertical="center" wrapText="1"/>
    </xf>
    <xf numFmtId="49" fontId="62" fillId="33" borderId="14" xfId="0" applyNumberFormat="1" applyFont="1" applyFill="1" applyBorder="1" applyAlignment="1">
      <alignment horizontal="center" vertical="center" wrapText="1"/>
    </xf>
    <xf numFmtId="0" fontId="62" fillId="33" borderId="12" xfId="0" applyFont="1" applyFill="1" applyBorder="1" applyAlignment="1">
      <alignment horizontal="center" vertical="center"/>
    </xf>
    <xf numFmtId="0" fontId="62" fillId="33" borderId="20" xfId="0" applyFont="1" applyFill="1" applyBorder="1" applyAlignment="1">
      <alignment horizontal="center" vertical="center"/>
    </xf>
    <xf numFmtId="0" fontId="62" fillId="33" borderId="13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กราฟแสดงสัดส่วนค่าใช้จ่ายในการจ้างเหมาบริการทำความสะอาด</a:t>
            </a:r>
          </a:p>
        </c:rich>
      </c:tx>
      <c:layout>
        <c:manualLayout>
          <c:xMode val="factor"/>
          <c:yMode val="factor"/>
          <c:x val="-0.00175"/>
          <c:y val="-0.0077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875"/>
          <c:y val="0.2135"/>
          <c:w val="0.84025"/>
          <c:h val="0.688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สัดส่วน!$C$8:$C$11</c:f>
              <c:strCache/>
            </c:strRef>
          </c:cat>
          <c:val>
            <c:numRef>
              <c:f>สัดส่วน!$E$8:$E$11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14</xdr:row>
      <xdr:rowOff>190500</xdr:rowOff>
    </xdr:from>
    <xdr:to>
      <xdr:col>5</xdr:col>
      <xdr:colOff>28575</xdr:colOff>
      <xdr:row>28</xdr:row>
      <xdr:rowOff>104775</xdr:rowOff>
    </xdr:to>
    <xdr:graphicFrame>
      <xdr:nvGraphicFramePr>
        <xdr:cNvPr id="1" name="Chart 1"/>
        <xdr:cNvGraphicFramePr/>
      </xdr:nvGraphicFramePr>
      <xdr:xfrm>
        <a:off x="152400" y="3209925"/>
        <a:ext cx="594360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1</xdr:row>
      <xdr:rowOff>219075</xdr:rowOff>
    </xdr:from>
    <xdr:to>
      <xdr:col>6</xdr:col>
      <xdr:colOff>171450</xdr:colOff>
      <xdr:row>9</xdr:row>
      <xdr:rowOff>257175</xdr:rowOff>
    </xdr:to>
    <xdr:sp>
      <xdr:nvSpPr>
        <xdr:cNvPr id="1" name="TextBox 3"/>
        <xdr:cNvSpPr txBox="1">
          <a:spLocks noChangeArrowheads="1"/>
        </xdr:cNvSpPr>
      </xdr:nvSpPr>
      <xdr:spPr>
        <a:xfrm>
          <a:off x="200025" y="571500"/>
          <a:ext cx="5248275" cy="2857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หน่วยงาน </a:t>
          </a:r>
          <a:r>
            <a:rPr lang="en-US" cap="none" sz="20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A</a:t>
          </a:r>
          <a:r>
            <a:rPr lang="en-US" cap="none" sz="20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สังกัดกระทรวง </a:t>
          </a:r>
          <a:r>
            <a:rPr lang="en-US" cap="none" sz="20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B </a:t>
          </a:r>
          <a:r>
            <a:rPr lang="en-US" cap="none" sz="20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เป็นหน่วยงานกลางตั้งอยู่ในเขตจังหวัดกรุงเทพฯ 
</a:t>
          </a:r>
          <a:r>
            <a:rPr lang="en-US" cap="none" sz="20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ซึ่งไม่มีสาขาอยู่ในเขตภูมิภาค ประกอบด้วยมีอาคารสำนักงาน 5 ชั้น จำนวน 1 อาคาร
</a:t>
          </a:r>
          <a:r>
            <a:rPr lang="en-US" cap="none" sz="20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มีขนาดพื้นที่อาคารรวม 28,000 ตารางเมตร
</a:t>
          </a:r>
          <a:r>
            <a:rPr lang="en-US" cap="none" sz="2000" b="0" i="0" u="sng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ในปีงบประมาณ 2562</a:t>
          </a:r>
          <a:r>
            <a:rPr lang="en-US" cap="none" sz="20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(ตุลาคม 2561 - กันยายน 2562) 
</a:t>
          </a:r>
          <a:r>
            <a:rPr lang="en-US" cap="none" sz="20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หน่วยงานได้มีการว่าจ้างบริษัทรับเหมาบริการทำความสะอาด</a:t>
          </a:r>
          <a:r>
            <a:rPr lang="en-US" cap="none" sz="20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(</a:t>
          </a:r>
          <a:r>
            <a:rPr lang="en-US" cap="none" sz="20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บริษัท</a:t>
          </a:r>
          <a:r>
            <a:rPr lang="en-US" cap="none" sz="20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C)                </a:t>
          </a:r>
          <a:r>
            <a:rPr lang="en-US" cap="none" sz="20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เข้ามาดำเนินการ</a:t>
          </a:r>
          <a:r>
            <a:rPr lang="en-US" cap="none" sz="20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เป็นระยะเวลา 12 เดือน (ตุลาคม 2561 - กันยายน 2562) 
</a:t>
          </a:r>
          <a:r>
            <a:rPr lang="en-US" cap="none" sz="20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จำนวนพนักงานรวม 25 คน โดยมีรายละเอียดของสัญญา ดังนี้</a:t>
          </a:r>
        </a:p>
      </xdr:txBody>
    </xdr:sp>
    <xdr:clientData/>
  </xdr:twoCellAnchor>
  <xdr:twoCellAnchor>
    <xdr:from>
      <xdr:col>5</xdr:col>
      <xdr:colOff>590550</xdr:colOff>
      <xdr:row>6</xdr:row>
      <xdr:rowOff>333375</xdr:rowOff>
    </xdr:from>
    <xdr:to>
      <xdr:col>6</xdr:col>
      <xdr:colOff>333375</xdr:colOff>
      <xdr:row>9</xdr:row>
      <xdr:rowOff>19050</xdr:rowOff>
    </xdr:to>
    <xdr:sp>
      <xdr:nvSpPr>
        <xdr:cNvPr id="2" name="Right Arrow 4"/>
        <xdr:cNvSpPr>
          <a:spLocks/>
        </xdr:cNvSpPr>
      </xdr:nvSpPr>
      <xdr:spPr>
        <a:xfrm>
          <a:off x="5038725" y="2447925"/>
          <a:ext cx="571500" cy="742950"/>
        </a:xfrm>
        <a:prstGeom prst="rightArrow">
          <a:avLst>
            <a:gd name="adj" fmla="val 2175"/>
          </a:avLst>
        </a:prstGeom>
        <a:solidFill>
          <a:srgbClr val="E46C0A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15"/>
  <sheetViews>
    <sheetView zoomScalePageLayoutView="0" workbookViewId="0" topLeftCell="A1">
      <selection activeCell="C37" sqref="C37"/>
    </sheetView>
  </sheetViews>
  <sheetFormatPr defaultColWidth="9.140625" defaultRowHeight="15"/>
  <cols>
    <col min="1" max="1" width="2.00390625" style="0" customWidth="1"/>
    <col min="2" max="2" width="3.7109375" style="0" customWidth="1"/>
    <col min="3" max="3" width="47.7109375" style="0" bestFit="1" customWidth="1"/>
    <col min="4" max="4" width="26.00390625" style="0" bestFit="1" customWidth="1"/>
    <col min="5" max="5" width="11.57421875" style="0" bestFit="1" customWidth="1"/>
    <col min="6" max="6" width="2.00390625" style="0" customWidth="1"/>
    <col min="7" max="7" width="10.57421875" style="0" bestFit="1" customWidth="1"/>
  </cols>
  <sheetData>
    <row r="2" spans="2:5" s="14" customFormat="1" ht="18.75">
      <c r="B2" s="75" t="s">
        <v>28</v>
      </c>
      <c r="C2" s="75"/>
      <c r="D2" s="75"/>
      <c r="E2" s="75"/>
    </row>
    <row r="4" spans="4:5" ht="15">
      <c r="D4" s="13"/>
      <c r="E4" s="13" t="s">
        <v>9</v>
      </c>
    </row>
    <row r="5" spans="2:5" ht="18.75" customHeight="1">
      <c r="B5" s="76" t="s">
        <v>10</v>
      </c>
      <c r="C5" s="77"/>
      <c r="D5" s="20" t="s">
        <v>24</v>
      </c>
      <c r="E5" s="74" t="s">
        <v>25</v>
      </c>
    </row>
    <row r="6" spans="2:5" ht="18.75" customHeight="1">
      <c r="B6" s="78"/>
      <c r="C6" s="79"/>
      <c r="D6" s="21" t="s">
        <v>19</v>
      </c>
      <c r="E6" s="74"/>
    </row>
    <row r="7" spans="2:5" ht="31.5">
      <c r="B7" s="78"/>
      <c r="C7" s="79"/>
      <c r="D7" s="18" t="s">
        <v>29</v>
      </c>
      <c r="E7" s="74"/>
    </row>
    <row r="8" spans="2:5" ht="15">
      <c r="B8" s="16">
        <v>1</v>
      </c>
      <c r="C8" s="3" t="s">
        <v>23</v>
      </c>
      <c r="D8" s="4">
        <v>217000</v>
      </c>
      <c r="E8" s="19">
        <f>(D8/$D$12)*100</f>
        <v>73.48059454131311</v>
      </c>
    </row>
    <row r="9" spans="2:5" ht="15">
      <c r="B9" s="7">
        <v>2</v>
      </c>
      <c r="C9" s="3" t="s">
        <v>2</v>
      </c>
      <c r="D9" s="4">
        <v>45233.64</v>
      </c>
      <c r="E9" s="19">
        <f>(D9/$D$12)*100</f>
        <v>15.317026545934207</v>
      </c>
    </row>
    <row r="10" spans="2:5" ht="15">
      <c r="B10" s="7">
        <v>3</v>
      </c>
      <c r="C10" s="3" t="s">
        <v>26</v>
      </c>
      <c r="D10" s="4">
        <v>13762.682</v>
      </c>
      <c r="E10" s="19">
        <f>(D10/$D$12)*100</f>
        <v>4.660322837986305</v>
      </c>
    </row>
    <row r="11" spans="2:5" ht="15">
      <c r="B11" s="7">
        <v>4</v>
      </c>
      <c r="C11" s="9" t="s">
        <v>4</v>
      </c>
      <c r="D11" s="4">
        <v>19319.742540000007</v>
      </c>
      <c r="E11" s="19">
        <f>(D11/$D$12)*100</f>
        <v>6.542056074766355</v>
      </c>
    </row>
    <row r="12" spans="2:5" ht="15">
      <c r="B12" s="10"/>
      <c r="C12" s="11" t="s">
        <v>6</v>
      </c>
      <c r="D12" s="4">
        <f>SUM(D8:D11)</f>
        <v>295316.06454000005</v>
      </c>
      <c r="E12" s="3">
        <f>SUM(E8:E11)</f>
        <v>99.99999999999997</v>
      </c>
    </row>
    <row r="13" spans="2:7" ht="15">
      <c r="B13" s="10"/>
      <c r="C13" s="11" t="s">
        <v>8</v>
      </c>
      <c r="D13" s="4">
        <f>+D12/25</f>
        <v>11812.642581600003</v>
      </c>
      <c r="E13" s="3"/>
      <c r="G13" s="2"/>
    </row>
    <row r="14" spans="2:5" ht="15">
      <c r="B14" s="10"/>
      <c r="C14" s="12" t="s">
        <v>11</v>
      </c>
      <c r="D14" s="6">
        <v>11800</v>
      </c>
      <c r="E14" s="3"/>
    </row>
    <row r="15" ht="15">
      <c r="D15" s="1"/>
    </row>
  </sheetData>
  <sheetProtection/>
  <mergeCells count="3">
    <mergeCell ref="E5:E7"/>
    <mergeCell ref="B2:E2"/>
    <mergeCell ref="B5:C7"/>
  </mergeCells>
  <printOptions/>
  <pageMargins left="0.7" right="0.7" top="0.75" bottom="0.75" header="0.3" footer="0.3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24"/>
  <sheetViews>
    <sheetView zoomScalePageLayoutView="0" workbookViewId="0" topLeftCell="A1">
      <selection activeCell="G6" sqref="G6"/>
    </sheetView>
  </sheetViews>
  <sheetFormatPr defaultColWidth="9.140625" defaultRowHeight="15"/>
  <cols>
    <col min="1" max="1" width="2.00390625" style="0" customWidth="1"/>
    <col min="2" max="2" width="3.7109375" style="0" customWidth="1"/>
    <col min="3" max="3" width="40.00390625" style="0" customWidth="1"/>
    <col min="4" max="4" width="13.140625" style="0" customWidth="1"/>
    <col min="5" max="5" width="15.28125" style="0" customWidth="1"/>
    <col min="6" max="6" width="14.421875" style="0" customWidth="1"/>
    <col min="7" max="7" width="17.57421875" style="0" customWidth="1"/>
    <col min="8" max="8" width="15.8515625" style="0" customWidth="1"/>
    <col min="9" max="9" width="14.00390625" style="0" customWidth="1"/>
    <col min="10" max="10" width="12.421875" style="0" customWidth="1"/>
    <col min="11" max="11" width="12.140625" style="0" customWidth="1"/>
  </cols>
  <sheetData>
    <row r="1" spans="2:9" s="14" customFormat="1" ht="18.75">
      <c r="B1" s="80" t="s">
        <v>34</v>
      </c>
      <c r="C1" s="80"/>
      <c r="D1" s="80"/>
      <c r="E1" s="80"/>
      <c r="F1" s="80"/>
      <c r="G1" s="80"/>
      <c r="H1" s="81"/>
      <c r="I1" s="81"/>
    </row>
    <row r="2" spans="2:9" s="14" customFormat="1" ht="18.75">
      <c r="B2" s="80" t="s">
        <v>21</v>
      </c>
      <c r="C2" s="80"/>
      <c r="D2" s="80"/>
      <c r="E2" s="80"/>
      <c r="F2" s="80"/>
      <c r="G2" s="80"/>
      <c r="H2" s="81"/>
      <c r="I2" s="81"/>
    </row>
    <row r="3" spans="3:9" ht="15">
      <c r="C3" s="82" t="s">
        <v>9</v>
      </c>
      <c r="D3" s="82"/>
      <c r="E3" s="81"/>
      <c r="F3" s="81"/>
      <c r="G3" s="81"/>
      <c r="H3" s="81"/>
      <c r="I3" s="81"/>
    </row>
    <row r="4" spans="2:11" ht="18.75" customHeight="1">
      <c r="B4" s="76" t="s">
        <v>10</v>
      </c>
      <c r="C4" s="77"/>
      <c r="D4" s="87" t="s">
        <v>32</v>
      </c>
      <c r="E4" s="88"/>
      <c r="F4" s="88"/>
      <c r="G4" s="88"/>
      <c r="H4" s="88"/>
      <c r="I4" s="88"/>
      <c r="J4" s="30"/>
      <c r="K4" s="30"/>
    </row>
    <row r="5" spans="2:11" ht="18.75" customHeight="1">
      <c r="B5" s="78"/>
      <c r="C5" s="79"/>
      <c r="D5" s="29"/>
      <c r="E5" s="18" t="s">
        <v>13</v>
      </c>
      <c r="F5" s="86" t="s">
        <v>12</v>
      </c>
      <c r="G5" s="86"/>
      <c r="H5" s="89" t="s">
        <v>19</v>
      </c>
      <c r="I5" s="90"/>
      <c r="J5" s="90"/>
      <c r="K5" s="90"/>
    </row>
    <row r="6" spans="2:11" ht="60" customHeight="1">
      <c r="B6" s="78"/>
      <c r="C6" s="79"/>
      <c r="D6" s="15" t="s">
        <v>33</v>
      </c>
      <c r="E6" s="15" t="s">
        <v>16</v>
      </c>
      <c r="F6" s="15" t="s">
        <v>17</v>
      </c>
      <c r="G6" s="15" t="s">
        <v>20</v>
      </c>
      <c r="H6" s="23" t="s">
        <v>37</v>
      </c>
      <c r="I6" s="23" t="s">
        <v>36</v>
      </c>
      <c r="J6" s="23" t="s">
        <v>36</v>
      </c>
      <c r="K6" s="23" t="s">
        <v>36</v>
      </c>
    </row>
    <row r="7" spans="2:11" ht="15">
      <c r="B7" s="83">
        <v>1</v>
      </c>
      <c r="C7" s="3" t="s">
        <v>0</v>
      </c>
      <c r="D7" s="24">
        <v>130289.2</v>
      </c>
      <c r="E7" s="4">
        <v>150093.46</v>
      </c>
      <c r="F7" s="4">
        <f>300*25*28</f>
        <v>210000</v>
      </c>
      <c r="G7" s="4">
        <f>239.54*25*28</f>
        <v>167678</v>
      </c>
      <c r="H7" s="4">
        <f>300*25*28</f>
        <v>210000</v>
      </c>
      <c r="I7" s="4"/>
      <c r="J7" s="3"/>
      <c r="K7" s="3"/>
    </row>
    <row r="8" spans="2:11" ht="15">
      <c r="B8" s="84"/>
      <c r="C8" s="3" t="s">
        <v>1</v>
      </c>
      <c r="D8" s="24">
        <v>6514.46</v>
      </c>
      <c r="E8" s="4">
        <f>0.05*E7</f>
        <v>7504.673</v>
      </c>
      <c r="F8" s="4">
        <f>0.05*F7</f>
        <v>10500</v>
      </c>
      <c r="G8" s="4">
        <f>0.05*G7</f>
        <v>8383.9</v>
      </c>
      <c r="H8" s="4">
        <f>0.05*H7</f>
        <v>10500</v>
      </c>
      <c r="I8" s="4"/>
      <c r="J8" s="3"/>
      <c r="K8" s="3"/>
    </row>
    <row r="9" spans="2:11" ht="15">
      <c r="B9" s="85"/>
      <c r="C9" s="3" t="s">
        <v>3</v>
      </c>
      <c r="D9" s="24">
        <v>1302.89</v>
      </c>
      <c r="E9" s="4">
        <f>0.01*E7</f>
        <v>1500.9346</v>
      </c>
      <c r="F9" s="4">
        <f>0.01*F7</f>
        <v>2100</v>
      </c>
      <c r="G9" s="4">
        <f>0.01*G7</f>
        <v>1676.78</v>
      </c>
      <c r="H9" s="4">
        <f>0.01*H7</f>
        <v>2100</v>
      </c>
      <c r="I9" s="4"/>
      <c r="J9" s="3"/>
      <c r="K9" s="3"/>
    </row>
    <row r="10" spans="2:11" ht="15">
      <c r="B10" s="7">
        <v>2</v>
      </c>
      <c r="C10" s="3" t="s">
        <v>2</v>
      </c>
      <c r="D10" s="24">
        <v>18179.89</v>
      </c>
      <c r="E10" s="4">
        <v>45233.64</v>
      </c>
      <c r="F10" s="4">
        <v>45233.64</v>
      </c>
      <c r="G10" s="4">
        <v>45233.64</v>
      </c>
      <c r="H10" s="4">
        <v>26600</v>
      </c>
      <c r="I10" s="4"/>
      <c r="J10" s="31">
        <f>H7+H10</f>
        <v>236600</v>
      </c>
      <c r="K10" s="3"/>
    </row>
    <row r="11" spans="2:11" ht="15">
      <c r="B11" s="7">
        <v>3</v>
      </c>
      <c r="C11" s="3" t="s">
        <v>5</v>
      </c>
      <c r="D11" s="24">
        <v>3029.98</v>
      </c>
      <c r="E11" s="4">
        <v>10280.37</v>
      </c>
      <c r="F11" s="4">
        <f>0.05*(F7+F8+F9+F10)</f>
        <v>13391.682</v>
      </c>
      <c r="G11" s="4">
        <f>0.05*(G7+G8+G9+G10)</f>
        <v>11148.616000000002</v>
      </c>
      <c r="H11" s="4">
        <f>0.05*(H7+H8+H9+H10)</f>
        <v>12460</v>
      </c>
      <c r="I11" s="4">
        <f>0.05*(I7+I8+I9+I10)</f>
        <v>0</v>
      </c>
      <c r="J11" s="32">
        <f>H11/J10</f>
        <v>0.052662721893491124</v>
      </c>
      <c r="K11" s="3"/>
    </row>
    <row r="12" spans="2:11" ht="45">
      <c r="B12" s="8">
        <v>4</v>
      </c>
      <c r="C12" s="5" t="s">
        <v>7</v>
      </c>
      <c r="D12" s="25">
        <v>154499.07</v>
      </c>
      <c r="E12" s="4">
        <f>E7+E10+E11</f>
        <v>205607.46999999997</v>
      </c>
      <c r="F12" s="4">
        <f>F7+F10+F11</f>
        <v>268625.32200000004</v>
      </c>
      <c r="G12" s="4">
        <f>G7+G10+G11</f>
        <v>224060.25600000002</v>
      </c>
      <c r="H12" s="4">
        <f>H7+H10+H11</f>
        <v>249060</v>
      </c>
      <c r="I12" s="4">
        <f>I7+I10+I11</f>
        <v>0</v>
      </c>
      <c r="J12" s="3"/>
      <c r="K12" s="3"/>
    </row>
    <row r="13" spans="2:11" ht="15">
      <c r="B13" s="7">
        <v>5</v>
      </c>
      <c r="C13" s="9" t="s">
        <v>4</v>
      </c>
      <c r="D13" s="26">
        <v>10604.93</v>
      </c>
      <c r="E13" s="4">
        <v>14392.52</v>
      </c>
      <c r="F13" s="4">
        <f>0.07*F12</f>
        <v>18803.772540000005</v>
      </c>
      <c r="G13" s="4">
        <f>0.07*G12</f>
        <v>15684.217920000003</v>
      </c>
      <c r="H13" s="4">
        <f>0.07*H12</f>
        <v>17434.2</v>
      </c>
      <c r="I13" s="4">
        <f>0.07*I12</f>
        <v>0</v>
      </c>
      <c r="J13" s="33"/>
      <c r="K13" s="3"/>
    </row>
    <row r="14" spans="2:11" ht="15">
      <c r="B14" s="3"/>
      <c r="C14" s="11" t="s">
        <v>6</v>
      </c>
      <c r="D14" s="27">
        <v>162104</v>
      </c>
      <c r="E14" s="4">
        <v>220000</v>
      </c>
      <c r="F14" s="4">
        <f>F12+F13</f>
        <v>287429.0945400001</v>
      </c>
      <c r="G14" s="4">
        <f>G12+G13</f>
        <v>239744.47392000002</v>
      </c>
      <c r="H14" s="4">
        <f>H12+H13</f>
        <v>266494.2</v>
      </c>
      <c r="I14" s="4">
        <v>241666.58</v>
      </c>
      <c r="J14" s="3"/>
      <c r="K14" s="3"/>
    </row>
    <row r="15" spans="2:11" ht="15">
      <c r="B15" s="3"/>
      <c r="C15" s="11" t="s">
        <v>8</v>
      </c>
      <c r="D15" s="27">
        <v>7048</v>
      </c>
      <c r="E15" s="4">
        <f>E14/25</f>
        <v>8800</v>
      </c>
      <c r="F15" s="4">
        <f>F14/25</f>
        <v>11497.163781600004</v>
      </c>
      <c r="G15" s="4">
        <f>G14/25</f>
        <v>9589.7789568</v>
      </c>
      <c r="H15" s="4">
        <f>H14/25</f>
        <v>10659.768</v>
      </c>
      <c r="I15" s="4">
        <v>9294.868</v>
      </c>
      <c r="J15" s="3"/>
      <c r="K15" s="3"/>
    </row>
    <row r="16" spans="2:11" ht="15">
      <c r="B16" s="3"/>
      <c r="C16" s="12" t="s">
        <v>11</v>
      </c>
      <c r="D16" s="28">
        <v>7000</v>
      </c>
      <c r="E16" s="6">
        <v>8800</v>
      </c>
      <c r="F16" s="6">
        <v>11500</v>
      </c>
      <c r="G16" s="6">
        <v>9600</v>
      </c>
      <c r="H16" s="6">
        <v>10700</v>
      </c>
      <c r="I16" s="6">
        <v>9295</v>
      </c>
      <c r="J16" s="3"/>
      <c r="K16" s="3"/>
    </row>
    <row r="17" spans="2:11" ht="17.25" customHeight="1">
      <c r="B17" s="3"/>
      <c r="C17" s="3" t="s">
        <v>31</v>
      </c>
      <c r="D17" s="3">
        <v>0</v>
      </c>
      <c r="E17" s="4">
        <v>25.71</v>
      </c>
      <c r="F17" s="4">
        <v>64.29</v>
      </c>
      <c r="G17" s="4">
        <v>37.14</v>
      </c>
      <c r="H17" s="4">
        <v>-6.96</v>
      </c>
      <c r="I17" s="4"/>
      <c r="J17" s="3"/>
      <c r="K17" s="3"/>
    </row>
    <row r="18" spans="2:9" ht="21.75" customHeight="1">
      <c r="B18" t="s">
        <v>27</v>
      </c>
      <c r="E18" s="1"/>
      <c r="F18" s="1"/>
      <c r="G18" s="1"/>
      <c r="H18" s="1"/>
      <c r="I18" s="1"/>
    </row>
    <row r="19" spans="2:3" s="17" customFormat="1" ht="14.25">
      <c r="B19" s="17">
        <v>1</v>
      </c>
      <c r="C19" s="17" t="s">
        <v>38</v>
      </c>
    </row>
    <row r="20" spans="2:3" s="17" customFormat="1" ht="14.25">
      <c r="B20" s="17" t="s">
        <v>22</v>
      </c>
      <c r="C20" s="17" t="s">
        <v>35</v>
      </c>
    </row>
    <row r="21" s="17" customFormat="1" ht="14.25">
      <c r="C21" s="17" t="s">
        <v>30</v>
      </c>
    </row>
    <row r="22" spans="2:11" ht="16.5" customHeight="1">
      <c r="B22">
        <v>3</v>
      </c>
      <c r="C22" t="s">
        <v>14</v>
      </c>
      <c r="K22" s="2"/>
    </row>
    <row r="23" ht="15">
      <c r="C23" t="s">
        <v>18</v>
      </c>
    </row>
    <row r="24" ht="15">
      <c r="C24" t="s">
        <v>15</v>
      </c>
    </row>
  </sheetData>
  <sheetProtection/>
  <mergeCells count="8">
    <mergeCell ref="B1:I1"/>
    <mergeCell ref="B2:I2"/>
    <mergeCell ref="C3:I3"/>
    <mergeCell ref="B7:B9"/>
    <mergeCell ref="B4:C6"/>
    <mergeCell ref="F5:G5"/>
    <mergeCell ref="D4:I4"/>
    <mergeCell ref="H5:K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5"/>
  <sheetViews>
    <sheetView showGridLines="0" tabSelected="1" zoomScalePageLayoutView="0" workbookViewId="0" topLeftCell="A1">
      <selection activeCell="A1" sqref="A1"/>
    </sheetView>
  </sheetViews>
  <sheetFormatPr defaultColWidth="9.00390625" defaultRowHeight="15"/>
  <cols>
    <col min="1" max="1" width="6.57421875" style="22" customWidth="1"/>
    <col min="2" max="2" width="12.421875" style="22" customWidth="1"/>
    <col min="3" max="3" width="23.8515625" style="22" bestFit="1" customWidth="1"/>
    <col min="4" max="4" width="11.421875" style="22" customWidth="1"/>
    <col min="5" max="7" width="12.421875" style="22" customWidth="1"/>
    <col min="8" max="17" width="15.00390625" style="22" customWidth="1"/>
    <col min="18" max="16384" width="9.00390625" style="22" customWidth="1"/>
  </cols>
  <sheetData>
    <row r="1" spans="1:13" ht="27.75">
      <c r="A1" s="45" t="s">
        <v>93</v>
      </c>
      <c r="G1" s="91"/>
      <c r="H1" s="91"/>
      <c r="I1" s="91"/>
      <c r="J1" s="91"/>
      <c r="K1" s="91"/>
      <c r="L1" s="91"/>
      <c r="M1" s="91"/>
    </row>
    <row r="2" spans="8:14" ht="27.75">
      <c r="H2" s="94" t="s">
        <v>49</v>
      </c>
      <c r="I2" s="94"/>
      <c r="J2" s="94"/>
      <c r="K2" s="94"/>
      <c r="L2" s="94"/>
      <c r="M2" s="94"/>
      <c r="N2" s="94"/>
    </row>
    <row r="3" spans="8:14" ht="27.75">
      <c r="H3" s="94" t="s">
        <v>91</v>
      </c>
      <c r="I3" s="94"/>
      <c r="J3" s="94"/>
      <c r="K3" s="94"/>
      <c r="L3" s="94"/>
      <c r="M3" s="94"/>
      <c r="N3" s="94"/>
    </row>
    <row r="4" spans="8:14" ht="27.75">
      <c r="H4" s="50"/>
      <c r="I4" s="50"/>
      <c r="J4" s="92" t="s">
        <v>44</v>
      </c>
      <c r="K4" s="92"/>
      <c r="L4" s="92" t="s">
        <v>46</v>
      </c>
      <c r="M4" s="93" t="s">
        <v>52</v>
      </c>
      <c r="N4" s="93" t="s">
        <v>53</v>
      </c>
    </row>
    <row r="5" spans="8:14" ht="27.75">
      <c r="H5" s="50"/>
      <c r="I5" s="50"/>
      <c r="J5" s="51" t="s">
        <v>39</v>
      </c>
      <c r="K5" s="51" t="s">
        <v>45</v>
      </c>
      <c r="L5" s="92"/>
      <c r="M5" s="93"/>
      <c r="N5" s="93"/>
    </row>
    <row r="6" spans="8:14" ht="27.75">
      <c r="H6" s="52">
        <v>1</v>
      </c>
      <c r="I6" s="53" t="s">
        <v>50</v>
      </c>
      <c r="J6" s="54">
        <v>1</v>
      </c>
      <c r="K6" s="54">
        <v>12</v>
      </c>
      <c r="L6" s="55">
        <v>13500</v>
      </c>
      <c r="M6" s="56">
        <f>J6*L6</f>
        <v>13500</v>
      </c>
      <c r="N6" s="57">
        <f>J6*K6*L6</f>
        <v>162000</v>
      </c>
    </row>
    <row r="7" spans="8:14" ht="27.75">
      <c r="H7" s="52">
        <v>2</v>
      </c>
      <c r="I7" s="53" t="s">
        <v>92</v>
      </c>
      <c r="J7" s="54">
        <v>24</v>
      </c>
      <c r="K7" s="54">
        <v>12</v>
      </c>
      <c r="L7" s="55">
        <v>8800</v>
      </c>
      <c r="M7" s="56">
        <f>J7*L7</f>
        <v>211200</v>
      </c>
      <c r="N7" s="57">
        <f>J7*K7*L7</f>
        <v>2534400</v>
      </c>
    </row>
    <row r="8" spans="8:14" ht="27.75">
      <c r="H8" s="52"/>
      <c r="I8" s="53" t="s">
        <v>51</v>
      </c>
      <c r="J8" s="54">
        <f>SUM(J6:J7)</f>
        <v>25</v>
      </c>
      <c r="K8" s="54"/>
      <c r="L8" s="57"/>
      <c r="M8" s="57">
        <f>SUM(M6:M7)</f>
        <v>224700</v>
      </c>
      <c r="N8" s="57">
        <f>N6+N7</f>
        <v>2696400</v>
      </c>
    </row>
    <row r="9" spans="8:14" ht="27.75">
      <c r="H9" s="52">
        <v>3</v>
      </c>
      <c r="I9" s="53" t="s">
        <v>54</v>
      </c>
      <c r="J9" s="54"/>
      <c r="K9" s="54">
        <v>12</v>
      </c>
      <c r="L9" s="57"/>
      <c r="M9" s="57">
        <v>22000</v>
      </c>
      <c r="N9" s="57">
        <f>M9*K9</f>
        <v>264000</v>
      </c>
    </row>
    <row r="10" spans="8:14" ht="27.75">
      <c r="H10" s="58">
        <v>4</v>
      </c>
      <c r="I10" s="59" t="s">
        <v>55</v>
      </c>
      <c r="J10" s="60"/>
      <c r="K10" s="61">
        <v>12</v>
      </c>
      <c r="L10" s="60"/>
      <c r="M10" s="62">
        <v>16500</v>
      </c>
      <c r="N10" s="57">
        <f>M10*K10</f>
        <v>198000</v>
      </c>
    </row>
    <row r="11" spans="8:14" ht="27.75">
      <c r="H11" s="58">
        <v>5</v>
      </c>
      <c r="I11" s="59" t="s">
        <v>47</v>
      </c>
      <c r="J11" s="60"/>
      <c r="K11" s="61">
        <v>12</v>
      </c>
      <c r="L11" s="60"/>
      <c r="M11" s="62">
        <v>8500</v>
      </c>
      <c r="N11" s="57">
        <f>M11*K11</f>
        <v>102000</v>
      </c>
    </row>
    <row r="12" spans="4:14" ht="27.75">
      <c r="D12" s="71" t="s">
        <v>104</v>
      </c>
      <c r="H12" s="63">
        <v>6</v>
      </c>
      <c r="I12" s="59" t="s">
        <v>56</v>
      </c>
      <c r="J12" s="60"/>
      <c r="K12" s="60"/>
      <c r="L12" s="60"/>
      <c r="M12" s="62">
        <f>SUM(M8:M11)</f>
        <v>271700</v>
      </c>
      <c r="N12" s="62">
        <f>SUM(N8:N11)</f>
        <v>3260400</v>
      </c>
    </row>
    <row r="13" spans="4:14" ht="27.75">
      <c r="D13" s="71" t="s">
        <v>108</v>
      </c>
      <c r="H13" s="63">
        <v>7</v>
      </c>
      <c r="I13" s="64" t="s">
        <v>40</v>
      </c>
      <c r="J13" s="60"/>
      <c r="K13" s="60"/>
      <c r="L13" s="60"/>
      <c r="M13" s="62">
        <f>M12*0.07</f>
        <v>19019</v>
      </c>
      <c r="N13" s="62">
        <f>N12*0.07</f>
        <v>228228.00000000003</v>
      </c>
    </row>
    <row r="14" spans="4:14" ht="27.75">
      <c r="D14" s="71" t="s">
        <v>105</v>
      </c>
      <c r="H14" s="65"/>
      <c r="I14" s="99" t="s">
        <v>48</v>
      </c>
      <c r="J14" s="99"/>
      <c r="K14" s="99"/>
      <c r="L14" s="99"/>
      <c r="M14" s="66">
        <f>SUM(M12:M13)</f>
        <v>290719</v>
      </c>
      <c r="N14" s="67">
        <f>SUM(N12:N13)</f>
        <v>3488628</v>
      </c>
    </row>
    <row r="15" spans="4:14" ht="27.75">
      <c r="D15" s="71" t="s">
        <v>109</v>
      </c>
      <c r="H15" s="68"/>
      <c r="I15" s="100" t="s">
        <v>57</v>
      </c>
      <c r="J15" s="100"/>
      <c r="K15" s="100"/>
      <c r="L15" s="100"/>
      <c r="M15" s="69">
        <f>M14/J8</f>
        <v>11628.76</v>
      </c>
      <c r="N15" s="70">
        <f>N14/J8</f>
        <v>139545.12</v>
      </c>
    </row>
    <row r="18" spans="1:17" ht="33">
      <c r="A18" s="102" t="s">
        <v>110</v>
      </c>
      <c r="B18" s="102"/>
      <c r="C18" s="102"/>
      <c r="D18" s="102"/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Q18" s="102"/>
    </row>
    <row r="19" spans="1:17" ht="30.75">
      <c r="A19" s="44" t="s">
        <v>87</v>
      </c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</row>
    <row r="20" ht="27.75">
      <c r="A20" s="36" t="s">
        <v>88</v>
      </c>
    </row>
    <row r="21" ht="27.75">
      <c r="A21" s="36" t="s">
        <v>89</v>
      </c>
    </row>
    <row r="22" spans="1:17" ht="29.25" customHeight="1">
      <c r="A22" s="95" t="s">
        <v>84</v>
      </c>
      <c r="B22" s="104" t="s">
        <v>94</v>
      </c>
      <c r="C22" s="95" t="s">
        <v>76</v>
      </c>
      <c r="D22" s="107" t="s">
        <v>100</v>
      </c>
      <c r="E22" s="110" t="s">
        <v>77</v>
      </c>
      <c r="F22" s="111"/>
      <c r="G22" s="112"/>
      <c r="H22" s="110" t="s">
        <v>95</v>
      </c>
      <c r="I22" s="111"/>
      <c r="J22" s="111"/>
      <c r="K22" s="111"/>
      <c r="L22" s="111"/>
      <c r="M22" s="111"/>
      <c r="N22" s="111"/>
      <c r="O22" s="112"/>
      <c r="P22" s="95" t="s">
        <v>78</v>
      </c>
      <c r="Q22" s="95" t="s">
        <v>79</v>
      </c>
    </row>
    <row r="23" spans="1:17" ht="29.25" customHeight="1">
      <c r="A23" s="103"/>
      <c r="B23" s="105"/>
      <c r="C23" s="103"/>
      <c r="D23" s="108"/>
      <c r="E23" s="95" t="s">
        <v>41</v>
      </c>
      <c r="F23" s="97" t="s">
        <v>42</v>
      </c>
      <c r="G23" s="97" t="s">
        <v>62</v>
      </c>
      <c r="H23" s="101" t="s">
        <v>63</v>
      </c>
      <c r="I23" s="101"/>
      <c r="J23" s="101"/>
      <c r="K23" s="95" t="s">
        <v>61</v>
      </c>
      <c r="L23" s="95" t="s">
        <v>60</v>
      </c>
      <c r="M23" s="95" t="s">
        <v>96</v>
      </c>
      <c r="N23" s="95" t="s">
        <v>4</v>
      </c>
      <c r="O23" s="97" t="s">
        <v>71</v>
      </c>
      <c r="P23" s="103"/>
      <c r="Q23" s="103"/>
    </row>
    <row r="24" spans="1:17" ht="29.25" customHeight="1">
      <c r="A24" s="103"/>
      <c r="B24" s="106"/>
      <c r="C24" s="96"/>
      <c r="D24" s="109"/>
      <c r="E24" s="96"/>
      <c r="F24" s="98"/>
      <c r="G24" s="98"/>
      <c r="H24" s="35" t="s">
        <v>41</v>
      </c>
      <c r="I24" s="35" t="s">
        <v>42</v>
      </c>
      <c r="J24" s="35" t="s">
        <v>62</v>
      </c>
      <c r="K24" s="96"/>
      <c r="L24" s="96"/>
      <c r="M24" s="96"/>
      <c r="N24" s="96"/>
      <c r="O24" s="98"/>
      <c r="P24" s="96"/>
      <c r="Q24" s="96"/>
    </row>
    <row r="25" spans="1:17" ht="37.5">
      <c r="A25" s="96"/>
      <c r="B25" s="40" t="s">
        <v>64</v>
      </c>
      <c r="C25" s="40" t="s">
        <v>65</v>
      </c>
      <c r="D25" s="40" t="s">
        <v>66</v>
      </c>
      <c r="E25" s="40" t="s">
        <v>67</v>
      </c>
      <c r="F25" s="40" t="s">
        <v>68</v>
      </c>
      <c r="G25" s="40" t="s">
        <v>69</v>
      </c>
      <c r="H25" s="40" t="s">
        <v>70</v>
      </c>
      <c r="I25" s="40" t="s">
        <v>80</v>
      </c>
      <c r="J25" s="40" t="s">
        <v>81</v>
      </c>
      <c r="K25" s="40" t="s">
        <v>72</v>
      </c>
      <c r="L25" s="40" t="s">
        <v>73</v>
      </c>
      <c r="M25" s="40" t="s">
        <v>74</v>
      </c>
      <c r="N25" s="40" t="s">
        <v>75</v>
      </c>
      <c r="O25" s="41" t="s">
        <v>85</v>
      </c>
      <c r="P25" s="40" t="s">
        <v>82</v>
      </c>
      <c r="Q25" s="40" t="s">
        <v>83</v>
      </c>
    </row>
    <row r="26" spans="1:17" s="39" customFormat="1" ht="37.5" customHeight="1">
      <c r="A26" s="37">
        <v>1</v>
      </c>
      <c r="B26" s="46" t="s">
        <v>43</v>
      </c>
      <c r="C26" s="47">
        <v>28000</v>
      </c>
      <c r="D26" s="37" t="s">
        <v>103</v>
      </c>
      <c r="E26" s="37">
        <v>1</v>
      </c>
      <c r="F26" s="37">
        <v>24</v>
      </c>
      <c r="G26" s="37">
        <f>E26+F26</f>
        <v>25</v>
      </c>
      <c r="H26" s="47">
        <f>13500*1*12</f>
        <v>162000</v>
      </c>
      <c r="I26" s="47">
        <f>8800*24*12</f>
        <v>2534400</v>
      </c>
      <c r="J26" s="48">
        <f>H26+I26</f>
        <v>2696400</v>
      </c>
      <c r="K26" s="48">
        <v>264000</v>
      </c>
      <c r="L26" s="48">
        <v>300000</v>
      </c>
      <c r="M26" s="37" t="s">
        <v>90</v>
      </c>
      <c r="N26" s="48">
        <v>228228.00000000003</v>
      </c>
      <c r="O26" s="48">
        <f>J26+K26+L26+N26</f>
        <v>3488628</v>
      </c>
      <c r="P26" s="37">
        <v>12</v>
      </c>
      <c r="Q26" s="49">
        <f>O26/P26/C26</f>
        <v>10.382821428571429</v>
      </c>
    </row>
    <row r="27" ht="27.75">
      <c r="A27" s="42" t="s">
        <v>27</v>
      </c>
    </row>
    <row r="28" spans="1:2" ht="27.75">
      <c r="A28" s="42"/>
      <c r="B28" s="71" t="s">
        <v>104</v>
      </c>
    </row>
    <row r="29" spans="1:2" ht="27.75">
      <c r="A29" s="42"/>
      <c r="B29" s="71" t="s">
        <v>111</v>
      </c>
    </row>
    <row r="30" ht="27.75">
      <c r="B30" s="71" t="s">
        <v>105</v>
      </c>
    </row>
    <row r="31" ht="27.75">
      <c r="B31" s="71" t="s">
        <v>109</v>
      </c>
    </row>
    <row r="32" ht="27.75">
      <c r="B32" s="71"/>
    </row>
    <row r="33" ht="27.75">
      <c r="A33" s="36" t="s">
        <v>86</v>
      </c>
    </row>
    <row r="34" ht="27.75">
      <c r="B34" s="22" t="s">
        <v>99</v>
      </c>
    </row>
    <row r="35" ht="27.75">
      <c r="B35" s="22" t="s">
        <v>102</v>
      </c>
    </row>
  </sheetData>
  <sheetProtection/>
  <mergeCells count="27">
    <mergeCell ref="A18:Q18"/>
    <mergeCell ref="A22:A25"/>
    <mergeCell ref="B22:B24"/>
    <mergeCell ref="C22:C24"/>
    <mergeCell ref="D22:D24"/>
    <mergeCell ref="E22:G22"/>
    <mergeCell ref="H22:O22"/>
    <mergeCell ref="P22:P24"/>
    <mergeCell ref="Q22:Q24"/>
    <mergeCell ref="E23:E24"/>
    <mergeCell ref="N23:N24"/>
    <mergeCell ref="O23:O24"/>
    <mergeCell ref="I14:L14"/>
    <mergeCell ref="I15:L15"/>
    <mergeCell ref="F23:F24"/>
    <mergeCell ref="G23:G24"/>
    <mergeCell ref="H23:J23"/>
    <mergeCell ref="K23:K24"/>
    <mergeCell ref="L23:L24"/>
    <mergeCell ref="M23:M24"/>
    <mergeCell ref="G1:M1"/>
    <mergeCell ref="J4:K4"/>
    <mergeCell ref="L4:L5"/>
    <mergeCell ref="M4:M5"/>
    <mergeCell ref="N4:N5"/>
    <mergeCell ref="H2:N2"/>
    <mergeCell ref="H3:N3"/>
  </mergeCells>
  <printOptions horizontalCentered="1"/>
  <pageMargins left="0.31496062992125984" right="0.31496062992125984" top="0.7480314960629921" bottom="0.7480314960629921" header="0.31496062992125984" footer="0.31496062992125984"/>
  <pageSetup fitToHeight="0" fitToWidth="1" horizontalDpi="300" verticalDpi="300" orientation="landscape" paperSize="9" scale="5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7"/>
  <sheetViews>
    <sheetView showGridLines="0" zoomScalePageLayoutView="0" workbookViewId="0" topLeftCell="A1">
      <selection activeCell="H5" sqref="H5:O5"/>
    </sheetView>
  </sheetViews>
  <sheetFormatPr defaultColWidth="9.00390625" defaultRowHeight="15"/>
  <cols>
    <col min="1" max="1" width="6.57421875" style="22" customWidth="1"/>
    <col min="2" max="3" width="12.421875" style="22" customWidth="1"/>
    <col min="4" max="4" width="13.140625" style="22" customWidth="1"/>
    <col min="5" max="7" width="11.57421875" style="22" customWidth="1"/>
    <col min="8" max="8" width="12.421875" style="22" customWidth="1"/>
    <col min="9" max="18" width="15.00390625" style="22" customWidth="1"/>
    <col min="19" max="16384" width="9.00390625" style="22" customWidth="1"/>
  </cols>
  <sheetData>
    <row r="1" spans="1:18" ht="33">
      <c r="A1" s="102" t="s">
        <v>107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72"/>
    </row>
    <row r="2" spans="1:18" ht="30.75">
      <c r="A2" s="73" t="s">
        <v>106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</row>
    <row r="3" ht="27.75">
      <c r="A3" s="36" t="s">
        <v>58</v>
      </c>
    </row>
    <row r="4" ht="27.75">
      <c r="A4" s="36" t="s">
        <v>59</v>
      </c>
    </row>
    <row r="5" spans="1:17" ht="29.25" customHeight="1">
      <c r="A5" s="95" t="s">
        <v>84</v>
      </c>
      <c r="B5" s="104" t="s">
        <v>94</v>
      </c>
      <c r="C5" s="95" t="s">
        <v>76</v>
      </c>
      <c r="D5" s="107" t="s">
        <v>100</v>
      </c>
      <c r="E5" s="110" t="s">
        <v>77</v>
      </c>
      <c r="F5" s="111"/>
      <c r="G5" s="112"/>
      <c r="H5" s="110" t="s">
        <v>95</v>
      </c>
      <c r="I5" s="111"/>
      <c r="J5" s="111"/>
      <c r="K5" s="111"/>
      <c r="L5" s="111"/>
      <c r="M5" s="111"/>
      <c r="N5" s="111"/>
      <c r="O5" s="112"/>
      <c r="P5" s="95" t="s">
        <v>78</v>
      </c>
      <c r="Q5" s="95" t="s">
        <v>79</v>
      </c>
    </row>
    <row r="6" spans="1:17" ht="29.25" customHeight="1">
      <c r="A6" s="103"/>
      <c r="B6" s="105"/>
      <c r="C6" s="103"/>
      <c r="D6" s="108"/>
      <c r="E6" s="95" t="s">
        <v>41</v>
      </c>
      <c r="F6" s="97" t="s">
        <v>42</v>
      </c>
      <c r="G6" s="97" t="s">
        <v>62</v>
      </c>
      <c r="H6" s="101" t="s">
        <v>63</v>
      </c>
      <c r="I6" s="101"/>
      <c r="J6" s="101"/>
      <c r="K6" s="95" t="s">
        <v>97</v>
      </c>
      <c r="L6" s="95" t="s">
        <v>60</v>
      </c>
      <c r="M6" s="95" t="s">
        <v>96</v>
      </c>
      <c r="N6" s="95" t="s">
        <v>4</v>
      </c>
      <c r="O6" s="97" t="s">
        <v>71</v>
      </c>
      <c r="P6" s="103"/>
      <c r="Q6" s="103"/>
    </row>
    <row r="7" spans="1:17" ht="29.25" customHeight="1">
      <c r="A7" s="103"/>
      <c r="B7" s="106"/>
      <c r="C7" s="96"/>
      <c r="D7" s="109"/>
      <c r="E7" s="96"/>
      <c r="F7" s="98"/>
      <c r="G7" s="98"/>
      <c r="H7" s="35" t="s">
        <v>41</v>
      </c>
      <c r="I7" s="35" t="s">
        <v>42</v>
      </c>
      <c r="J7" s="35" t="s">
        <v>62</v>
      </c>
      <c r="K7" s="96"/>
      <c r="L7" s="96"/>
      <c r="M7" s="96"/>
      <c r="N7" s="96"/>
      <c r="O7" s="98"/>
      <c r="P7" s="96"/>
      <c r="Q7" s="96"/>
    </row>
    <row r="8" spans="1:17" ht="37.5">
      <c r="A8" s="96"/>
      <c r="B8" s="40" t="s">
        <v>64</v>
      </c>
      <c r="C8" s="40" t="s">
        <v>65</v>
      </c>
      <c r="D8" s="40" t="s">
        <v>66</v>
      </c>
      <c r="E8" s="40" t="s">
        <v>67</v>
      </c>
      <c r="F8" s="40" t="s">
        <v>68</v>
      </c>
      <c r="G8" s="40" t="s">
        <v>69</v>
      </c>
      <c r="H8" s="40" t="s">
        <v>70</v>
      </c>
      <c r="I8" s="40" t="s">
        <v>80</v>
      </c>
      <c r="J8" s="40" t="s">
        <v>81</v>
      </c>
      <c r="K8" s="40" t="s">
        <v>72</v>
      </c>
      <c r="L8" s="40" t="s">
        <v>73</v>
      </c>
      <c r="M8" s="40" t="s">
        <v>74</v>
      </c>
      <c r="N8" s="40" t="s">
        <v>75</v>
      </c>
      <c r="O8" s="41" t="s">
        <v>85</v>
      </c>
      <c r="P8" s="40" t="s">
        <v>82</v>
      </c>
      <c r="Q8" s="40" t="s">
        <v>83</v>
      </c>
    </row>
    <row r="9" spans="1:17" s="39" customFormat="1" ht="45.75" customHeight="1">
      <c r="A9" s="37">
        <v>1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</row>
    <row r="10" spans="1:17" s="39" customFormat="1" ht="45.75" customHeight="1">
      <c r="A10" s="37">
        <v>2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</row>
    <row r="11" spans="1:17" s="39" customFormat="1" ht="45.75" customHeight="1">
      <c r="A11" s="37">
        <v>3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</row>
    <row r="12" spans="1:17" s="39" customFormat="1" ht="45.75" customHeight="1">
      <c r="A12" s="37">
        <v>4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</row>
    <row r="13" spans="1:17" s="39" customFormat="1" ht="45.75" customHeight="1">
      <c r="A13" s="37">
        <v>5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</row>
    <row r="14" spans="1:17" s="39" customFormat="1" ht="45.75" customHeight="1">
      <c r="A14" s="37">
        <v>6</v>
      </c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</row>
    <row r="15" spans="1:17" s="39" customFormat="1" ht="45.75" customHeight="1">
      <c r="A15" s="37">
        <v>7</v>
      </c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</row>
    <row r="16" spans="1:17" s="39" customFormat="1" ht="45.75" customHeight="1">
      <c r="A16" s="37">
        <v>8</v>
      </c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</row>
    <row r="17" spans="1:17" s="39" customFormat="1" ht="45.75" customHeight="1">
      <c r="A17" s="37">
        <v>9</v>
      </c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</row>
    <row r="18" spans="1:17" s="39" customFormat="1" ht="45.75" customHeight="1">
      <c r="A18" s="37">
        <v>10</v>
      </c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</row>
    <row r="19" ht="27.75">
      <c r="A19" s="42" t="s">
        <v>27</v>
      </c>
    </row>
    <row r="20" spans="1:2" ht="27.75">
      <c r="A20" s="42"/>
      <c r="B20" s="71" t="s">
        <v>104</v>
      </c>
    </row>
    <row r="21" spans="1:2" ht="27.75">
      <c r="A21" s="42"/>
      <c r="B21" s="71" t="s">
        <v>111</v>
      </c>
    </row>
    <row r="22" spans="1:2" ht="27.75">
      <c r="A22" s="42"/>
      <c r="B22" s="34" t="s">
        <v>105</v>
      </c>
    </row>
    <row r="23" ht="27.75">
      <c r="B23" s="34" t="s">
        <v>109</v>
      </c>
    </row>
    <row r="24" ht="27.75">
      <c r="B24" s="34"/>
    </row>
    <row r="25" ht="27.75">
      <c r="A25" s="36" t="s">
        <v>86</v>
      </c>
    </row>
    <row r="26" ht="27.75">
      <c r="B26" s="22" t="s">
        <v>98</v>
      </c>
    </row>
    <row r="27" ht="27.75">
      <c r="B27" s="22" t="s">
        <v>101</v>
      </c>
    </row>
  </sheetData>
  <sheetProtection/>
  <mergeCells count="18">
    <mergeCell ref="P5:P7"/>
    <mergeCell ref="Q5:Q7"/>
    <mergeCell ref="A1:Q1"/>
    <mergeCell ref="O6:O7"/>
    <mergeCell ref="F6:F7"/>
    <mergeCell ref="E6:E7"/>
    <mergeCell ref="B5:B7"/>
    <mergeCell ref="H5:O5"/>
    <mergeCell ref="K6:K7"/>
    <mergeCell ref="L6:L7"/>
    <mergeCell ref="G6:G7"/>
    <mergeCell ref="E5:G5"/>
    <mergeCell ref="N6:N7"/>
    <mergeCell ref="H6:J6"/>
    <mergeCell ref="C5:C7"/>
    <mergeCell ref="A5:A8"/>
    <mergeCell ref="M6:M7"/>
    <mergeCell ref="D5:D7"/>
  </mergeCells>
  <printOptions horizontalCentered="1"/>
  <pageMargins left="0.31496062992125984" right="0.31496062992125984" top="0.7480314960629921" bottom="0.7480314960629921" header="0.31496062992125984" footer="0.31496062992125984"/>
  <pageSetup fitToHeight="1" fitToWidth="1" horizontalDpi="300" verticalDpi="3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KoKoe</dc:creator>
  <cp:keywords/>
  <dc:description/>
  <cp:lastModifiedBy>วริฏฐา วงศาสุข</cp:lastModifiedBy>
  <cp:lastPrinted>2018-10-29T04:03:29Z</cp:lastPrinted>
  <dcterms:created xsi:type="dcterms:W3CDTF">2012-02-07T08:06:27Z</dcterms:created>
  <dcterms:modified xsi:type="dcterms:W3CDTF">2018-10-31T04:02:51Z</dcterms:modified>
  <cp:category/>
  <cp:version/>
  <cp:contentType/>
  <cp:contentStatus/>
</cp:coreProperties>
</file>